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7" i="1"/>
  <c r="G17"/>
  <c r="L8"/>
  <c r="L5"/>
  <c r="L6"/>
  <c r="L7"/>
  <c r="G12"/>
  <c r="J13"/>
  <c r="J12"/>
  <c r="J11"/>
  <c r="I13"/>
  <c r="I12"/>
  <c r="I11"/>
  <c r="H12"/>
  <c r="H13"/>
  <c r="H11"/>
  <c r="N12"/>
  <c r="N13"/>
  <c r="N11"/>
  <c r="M12"/>
  <c r="M13"/>
  <c r="M11"/>
  <c r="L12"/>
  <c r="L13"/>
  <c r="L11"/>
  <c r="K12"/>
  <c r="K13"/>
  <c r="K11"/>
  <c r="G13"/>
  <c r="E11"/>
  <c r="D11"/>
  <c r="C11"/>
  <c r="B11"/>
  <c r="K5"/>
  <c r="K8" s="1"/>
  <c r="K6"/>
  <c r="K7"/>
  <c r="G11" l="1"/>
</calcChain>
</file>

<file path=xl/sharedStrings.xml><?xml version="1.0" encoding="utf-8"?>
<sst xmlns="http://schemas.openxmlformats.org/spreadsheetml/2006/main" count="31" uniqueCount="31">
  <si>
    <t>Nr</t>
  </si>
  <si>
    <t>u(Cx)</t>
  </si>
  <si>
    <t>1.</t>
  </si>
  <si>
    <t>2.</t>
  </si>
  <si>
    <t>3.</t>
  </si>
  <si>
    <t>m2 [kg]</t>
  </si>
  <si>
    <t>m1 [kg]</t>
  </si>
  <si>
    <t>mk1 [kg]</t>
  </si>
  <si>
    <t>mk2 [kg]</t>
  </si>
  <si>
    <t>t1 [°C]</t>
  </si>
  <si>
    <t>t2 [°C]</t>
  </si>
  <si>
    <t>t1' [°C]</t>
  </si>
  <si>
    <t>t2' [°C]</t>
  </si>
  <si>
    <t>Wartość średnia i jej niepewność:</t>
  </si>
  <si>
    <t xml:space="preserve">Cx </t>
  </si>
  <si>
    <t>ub^2(m1)</t>
  </si>
  <si>
    <t>ub^2(m2)</t>
  </si>
  <si>
    <r>
      <t>ub^2(</t>
    </r>
    <r>
      <rPr>
        <sz val="11"/>
        <color theme="1"/>
        <rFont val="Calibri"/>
        <family val="2"/>
        <charset val="238"/>
      </rPr>
      <t>Δ</t>
    </r>
    <r>
      <rPr>
        <sz val="11"/>
        <color theme="1"/>
        <rFont val="Calibri"/>
        <family val="2"/>
        <scheme val="minor"/>
      </rPr>
      <t>t1)</t>
    </r>
  </si>
  <si>
    <t>ub^2(Δt2)</t>
  </si>
  <si>
    <t>Dokładność wagi [kg]:</t>
  </si>
  <si>
    <t>Dokładność termometru [°C]:</t>
  </si>
  <si>
    <t>e1</t>
  </si>
  <si>
    <t>e2</t>
  </si>
  <si>
    <t>e3</t>
  </si>
  <si>
    <t>e4</t>
  </si>
  <si>
    <t>A</t>
  </si>
  <si>
    <t>B</t>
  </si>
  <si>
    <t>C</t>
  </si>
  <si>
    <t>D</t>
  </si>
  <si>
    <t>ua(c)</t>
  </si>
  <si>
    <t>u(c)</t>
  </si>
</sst>
</file>

<file path=xl/styles.xml><?xml version="1.0" encoding="utf-8"?>
<styleSheet xmlns="http://schemas.openxmlformats.org/spreadsheetml/2006/main">
  <numFmts count="1">
    <numFmt numFmtId="172" formatCode="0.0000E+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3">
    <dxf>
      <numFmt numFmtId="2" formatCode="0.00"/>
      <alignment horizontal="center" vertical="bottom" textRotation="0" wrapText="0" indent="0" relativeIndent="255" justifyLastLine="0" shrinkToFit="0" mergeCell="0" readingOrder="0"/>
    </dxf>
    <dxf>
      <numFmt numFmtId="2" formatCode="0.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4:L7" totalsRowShown="0" headerRowDxfId="2">
  <autoFilter ref="B4:L7"/>
  <tableColumns count="11">
    <tableColumn id="1" name="Nr"/>
    <tableColumn id="2" name="m1 [kg]"/>
    <tableColumn id="3" name="m2 [kg]"/>
    <tableColumn id="4" name="mk1 [kg]"/>
    <tableColumn id="5" name="mk2 [kg]"/>
    <tableColumn id="6" name="t1 [°C]"/>
    <tableColumn id="7" name="t2 [°C]"/>
    <tableColumn id="8" name="t1' [°C]"/>
    <tableColumn id="9" name="t2' [°C]"/>
    <tableColumn id="10" name="Cx " dataDxfId="1">
      <calculatedColumnFormula>((Table1[[#This Row],[m2 '[kg']]]*4175 + Table1[[#This Row],[mk2 '[kg']]] * 896) * (Table1[[#This Row],[t2'' '[°C']]]-Table1[[#This Row],[t2 '[°C']]]))/(Table1[[#This Row],[m1 '[kg']]]*(Table1[[#This Row],[t1'' '[°C']]]-Table1[[#This Row],[t1 '[°C']]])) - (Table1[[#This Row],[mk1 '[kg']]]*896)/Table1[[#This Row],[m1 '[kg']]]</calculatedColumnFormula>
    </tableColumn>
    <tableColumn id="11" name="u(Cx)" dataDxfId="0">
      <calculatedColumnFormula>SQRT(B11*G11+C11*H11+D11*I11+E11*J11)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18"/>
  <sheetViews>
    <sheetView tabSelected="1" workbookViewId="0">
      <selection activeCell="B5" sqref="B5"/>
    </sheetView>
  </sheetViews>
  <sheetFormatPr defaultRowHeight="15"/>
  <cols>
    <col min="2" max="10" width="11" customWidth="1"/>
    <col min="11" max="12" width="12" customWidth="1"/>
  </cols>
  <sheetData>
    <row r="4" spans="2:14">
      <c r="B4" s="1" t="s">
        <v>0</v>
      </c>
      <c r="C4" s="1" t="s">
        <v>6</v>
      </c>
      <c r="D4" s="1" t="s">
        <v>5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14</v>
      </c>
      <c r="L4" s="1" t="s">
        <v>1</v>
      </c>
    </row>
    <row r="5" spans="2:14">
      <c r="B5" s="1" t="s">
        <v>2</v>
      </c>
      <c r="C5" s="1">
        <v>0.27426</v>
      </c>
      <c r="D5" s="1">
        <v>0.29679</v>
      </c>
      <c r="E5" s="1">
        <v>3.9879999999999999E-2</v>
      </c>
      <c r="F5" s="1">
        <v>3.9820000000000001E-2</v>
      </c>
      <c r="G5" s="1">
        <v>26.8</v>
      </c>
      <c r="H5" s="1">
        <v>23.6</v>
      </c>
      <c r="I5" s="1">
        <v>33.700000000000003</v>
      </c>
      <c r="J5" s="1">
        <v>24.5</v>
      </c>
      <c r="K5" s="3">
        <f>((Table1[[#This Row],[m2 '[kg']]]*4175 + Table1[[#This Row],[mk2 '[kg']]] * 896) * (Table1[[#This Row],[t2'' '[°C']]]-Table1[[#This Row],[t2 '[°C']]]))/(Table1[[#This Row],[m1 '[kg']]]*(Table1[[#This Row],[t1'' '[°C']]]-Table1[[#This Row],[t1 '[°C']]])) - (Table1[[#This Row],[mk1 '[kg']]]*896)/Table1[[#This Row],[m1 '[kg']]]</f>
        <v>475.98183095063598</v>
      </c>
      <c r="L5" s="3">
        <f t="shared" ref="L5:L7" si="0">SQRT(B11*G11+C11*H11+D11*I11+E11*J11)</f>
        <v>39.252094041192564</v>
      </c>
    </row>
    <row r="6" spans="2:14">
      <c r="B6" s="1" t="s">
        <v>3</v>
      </c>
      <c r="C6" s="1">
        <v>0.27426</v>
      </c>
      <c r="D6" s="1">
        <v>0.29679</v>
      </c>
      <c r="E6" s="1">
        <v>3.9879999999999999E-2</v>
      </c>
      <c r="F6" s="1">
        <v>3.9820000000000001E-2</v>
      </c>
      <c r="G6" s="1">
        <v>33.700000000000003</v>
      </c>
      <c r="H6" s="1">
        <v>24.5</v>
      </c>
      <c r="I6" s="1">
        <v>39.799999999999997</v>
      </c>
      <c r="J6" s="1">
        <v>25.8</v>
      </c>
      <c r="K6" s="3">
        <f>((Table1[[#This Row],[m2 '[kg']]]*4175 + Table1[[#This Row],[mk2 '[kg']]] * 896) * (Table1[[#This Row],[t2'' '[°C']]]-Table1[[#This Row],[t2 '[°C']]]))/(Table1[[#This Row],[m1 '[kg']]]*(Table1[[#This Row],[t1'' '[°C']]]-Table1[[#This Row],[t1 '[°C']]])) - (Table1[[#This Row],[mk1 '[kg']]]*896)/Table1[[#This Row],[m1 '[kg']]]</f>
        <v>860.28330960330936</v>
      </c>
      <c r="L6" s="3">
        <f t="shared" si="0"/>
        <v>39.845788927278349</v>
      </c>
    </row>
    <row r="7" spans="2:14">
      <c r="B7" s="1" t="s">
        <v>4</v>
      </c>
      <c r="C7" s="1">
        <v>0.27426</v>
      </c>
      <c r="D7" s="1">
        <v>0.29679</v>
      </c>
      <c r="E7" s="1">
        <v>3.9879999999999999E-2</v>
      </c>
      <c r="F7" s="1">
        <v>3.9820000000000001E-2</v>
      </c>
      <c r="G7" s="1">
        <v>39.799999999999997</v>
      </c>
      <c r="H7" s="1">
        <v>25.8</v>
      </c>
      <c r="I7" s="1">
        <v>46.4</v>
      </c>
      <c r="J7" s="1">
        <v>27.2</v>
      </c>
      <c r="K7" s="3">
        <f>((Table1[[#This Row],[m2 '[kg']]]*4175 + Table1[[#This Row],[mk2 '[kg']]] * 896) * (Table1[[#This Row],[t2'' '[°C']]]-Table1[[#This Row],[t2 '[°C']]]))/(Table1[[#This Row],[m1 '[kg']]]*(Table1[[#This Row],[t1'' '[°C']]]-Table1[[#This Row],[t1 '[°C']]])) - (Table1[[#This Row],[mk1 '[kg']]]*896)/Table1[[#This Row],[m1 '[kg']]]</f>
        <v>855.66526675638329</v>
      </c>
      <c r="L7" s="3">
        <f t="shared" si="0"/>
        <v>39.837023156303154</v>
      </c>
    </row>
    <row r="8" spans="2:14">
      <c r="B8" s="7" t="s">
        <v>13</v>
      </c>
      <c r="C8" s="7"/>
      <c r="D8" s="7"/>
      <c r="E8" s="7"/>
      <c r="F8" s="7"/>
      <c r="G8" s="7"/>
      <c r="H8" s="7"/>
      <c r="I8" s="7"/>
      <c r="J8" s="7"/>
      <c r="K8" s="4">
        <f>(K5+K6+K7)/3</f>
        <v>730.64346910344284</v>
      </c>
      <c r="L8" s="4">
        <f>(L5+L6+L7)/3</f>
        <v>39.644968708258027</v>
      </c>
    </row>
    <row r="10" spans="2:14">
      <c r="B10" t="s">
        <v>15</v>
      </c>
      <c r="C10" t="s">
        <v>16</v>
      </c>
      <c r="D10" t="s">
        <v>17</v>
      </c>
      <c r="E10" t="s">
        <v>18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</row>
    <row r="11" spans="2:14">
      <c r="B11" s="6">
        <f>POWER(E18 / SQRT(3),2)</f>
        <v>3.3333333333333347E-11</v>
      </c>
      <c r="C11">
        <f>POWER(E18 / SQRT(3),2)</f>
        <v>3.3333333333333347E-11</v>
      </c>
      <c r="D11">
        <f>POWER(E17/SQRT(3),2)</f>
        <v>3.333333333333334E-3</v>
      </c>
      <c r="E11">
        <f>POWER(E17/SQRT(3),2)</f>
        <v>3.333333333333334E-3</v>
      </c>
      <c r="G11" s="5">
        <f>POWER(K5/C5,2)</f>
        <v>3012005.8233498749</v>
      </c>
      <c r="H11" s="5">
        <f>POWER(4175 * M11 / C5,2)</f>
        <v>3942528.6110208984</v>
      </c>
      <c r="I11" s="3">
        <f>POWER((K5 + N11 / C5)/(I7-G7),2)</f>
        <v>8438.0567301463925</v>
      </c>
      <c r="J11" s="1">
        <f>POWER((K11+L11)/(C5*(I5-G5)),2)</f>
        <v>453779.93971009657</v>
      </c>
      <c r="K11" s="3">
        <f>D5*4175</f>
        <v>1239.09825</v>
      </c>
      <c r="L11" s="3">
        <f>F5*896</f>
        <v>35.678719999999998</v>
      </c>
      <c r="M11" s="3">
        <f>(J5-H5)/(I5-G5)</f>
        <v>0.1304347826086954</v>
      </c>
      <c r="N11" s="3">
        <f>E5*896</f>
        <v>35.732479999999995</v>
      </c>
    </row>
    <row r="12" spans="2:14">
      <c r="B12" s="6">
        <v>3.3333333333333347E-11</v>
      </c>
      <c r="C12">
        <v>3.3333333333333347E-11</v>
      </c>
      <c r="D12">
        <v>3.333333333333334E-3</v>
      </c>
      <c r="E12">
        <v>3.333333333333334E-3</v>
      </c>
      <c r="G12" s="5">
        <f>POWER(K6/C6,2)</f>
        <v>9839160.637848096</v>
      </c>
      <c r="H12" s="5">
        <f t="shared" ref="H12:H13" si="1">POWER(4175 * M12 / C6,2)</f>
        <v>10524829.058911338</v>
      </c>
      <c r="I12" s="3">
        <f>POWER((K6 + N12 / C6)/(I7-G7),2)</f>
        <v>22525.925221171798</v>
      </c>
      <c r="J12" s="1">
        <f>POWER((K12+L12)/(C6*(I5-G5)),2)</f>
        <v>453779.93971009657</v>
      </c>
      <c r="K12" s="3">
        <f t="shared" ref="K12:K13" si="2">D6*4175</f>
        <v>1239.09825</v>
      </c>
      <c r="L12" s="3">
        <f t="shared" ref="L12:L13" si="3">F6*896</f>
        <v>35.678719999999998</v>
      </c>
      <c r="M12" s="3">
        <f t="shared" ref="M12:M13" si="4">(J6-H6)/(I6-G6)</f>
        <v>0.21311475409836098</v>
      </c>
      <c r="N12" s="3">
        <f t="shared" ref="N12:N13" si="5">E6*896</f>
        <v>35.732479999999995</v>
      </c>
    </row>
    <row r="13" spans="2:14">
      <c r="B13" s="6">
        <v>3.3333333333333347E-11</v>
      </c>
      <c r="C13">
        <v>3.3333333333333347E-11</v>
      </c>
      <c r="D13">
        <v>3.333333333333334E-3</v>
      </c>
      <c r="E13">
        <v>3.333333333333334E-3</v>
      </c>
      <c r="G13" s="5">
        <f>POWER(K7/C7,2)</f>
        <v>9733809.9723328426</v>
      </c>
      <c r="H13" s="5">
        <f t="shared" si="1"/>
        <v>10426924.204292713</v>
      </c>
      <c r="I13" s="3">
        <f>POWER((K7 + N13 / C7)/(I7-G7),2)</f>
        <v>22316.382869311794</v>
      </c>
      <c r="J13" s="1">
        <f>POWER((K13+L13)/(C7*(I5-G5)),2)</f>
        <v>453779.93971009657</v>
      </c>
      <c r="K13" s="3">
        <f t="shared" si="2"/>
        <v>1239.09825</v>
      </c>
      <c r="L13" s="3">
        <f t="shared" si="3"/>
        <v>35.678719999999998</v>
      </c>
      <c r="M13" s="3">
        <f t="shared" si="4"/>
        <v>0.21212121212121185</v>
      </c>
      <c r="N13" s="3">
        <f t="shared" si="5"/>
        <v>35.732479999999995</v>
      </c>
    </row>
    <row r="16" spans="2:14">
      <c r="G16" s="1" t="s">
        <v>29</v>
      </c>
      <c r="H16" s="1" t="s">
        <v>30</v>
      </c>
    </row>
    <row r="17" spans="2:8">
      <c r="B17" s="2" t="s">
        <v>20</v>
      </c>
      <c r="C17" s="2"/>
      <c r="D17" s="2"/>
      <c r="E17" s="1">
        <v>0.1</v>
      </c>
      <c r="G17" s="3">
        <f>SQRT(POWER(K5-K8,2)+POWER(K6-K8,2)+POWER(K7-K8,2)/6)</f>
        <v>290.28281584154689</v>
      </c>
      <c r="H17" s="3">
        <f>SQRT(POWER(G17,2) + POWER(L8,2))</f>
        <v>292.97753619821469</v>
      </c>
    </row>
    <row r="18" spans="2:8">
      <c r="B18" s="2" t="s">
        <v>19</v>
      </c>
      <c r="C18" s="2"/>
      <c r="D18" s="2"/>
      <c r="E18" s="1">
        <v>1.0000000000000001E-5</v>
      </c>
    </row>
  </sheetData>
  <mergeCells count="3">
    <mergeCell ref="B8:J8"/>
    <mergeCell ref="B17:D17"/>
    <mergeCell ref="B18:D18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2016-12-20T14:17:41Z</dcterms:modified>
</cp:coreProperties>
</file>