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8515" windowHeight="120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45" i="1"/>
  <c r="O46"/>
  <c r="O33"/>
  <c r="O34"/>
  <c r="O35"/>
  <c r="O36"/>
  <c r="O37"/>
  <c r="O38"/>
  <c r="O39"/>
  <c r="O40"/>
  <c r="O41"/>
  <c r="O42"/>
  <c r="O43"/>
  <c r="O44"/>
  <c r="O32"/>
  <c r="T26"/>
  <c r="S26"/>
  <c r="R26"/>
  <c r="Q26"/>
  <c r="P26"/>
  <c r="O26"/>
  <c r="I6"/>
  <c r="I7"/>
  <c r="I8"/>
  <c r="I9"/>
  <c r="I10"/>
  <c r="I11"/>
  <c r="I12"/>
  <c r="I13"/>
  <c r="I14"/>
  <c r="I15"/>
  <c r="I16"/>
  <c r="I17"/>
  <c r="I18"/>
  <c r="I19"/>
  <c r="I20"/>
  <c r="G6"/>
  <c r="G7"/>
  <c r="G8"/>
  <c r="G9"/>
  <c r="G10"/>
  <c r="G11"/>
  <c r="G12"/>
  <c r="G13"/>
  <c r="G14"/>
  <c r="G15"/>
  <c r="G16"/>
  <c r="G17"/>
  <c r="G18"/>
  <c r="G19"/>
  <c r="G20"/>
</calcChain>
</file>

<file path=xl/sharedStrings.xml><?xml version="1.0" encoding="utf-8"?>
<sst xmlns="http://schemas.openxmlformats.org/spreadsheetml/2006/main" count="75" uniqueCount="74">
  <si>
    <t>Nr</t>
  </si>
  <si>
    <t>t [°C]</t>
  </si>
  <si>
    <t>h1 [mm Hg]</t>
  </si>
  <si>
    <t>h2 [mm Hg]</t>
  </si>
  <si>
    <t>p1 = h1 - h2 [mm Hg]</t>
  </si>
  <si>
    <t>b [mm Hg]</t>
  </si>
  <si>
    <t>p=b-p1 [mm Hg]</t>
  </si>
  <si>
    <t>p [Pa]</t>
  </si>
  <si>
    <t>ln p</t>
  </si>
  <si>
    <t>T [K]</t>
  </si>
  <si>
    <t>1000/T [1/K]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</si>
  <si>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</si>
  <si>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</si>
  <si>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</si>
  <si>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</si>
  <si>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</si>
  <si>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</si>
  <si>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</si>
  <si>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</si>
  <si>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</si>
  <si>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</si>
  <si>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</si>
  <si>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</si>
  <si>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</si>
  <si>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</si>
  <si>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</si>
  <si>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43.5</t>
  </si>
  <si>
    <t>46.2</t>
  </si>
  <si>
    <t>50.2</t>
  </si>
  <si>
    <t>53.6</t>
  </si>
  <si>
    <t>57.0</t>
  </si>
  <si>
    <t>59.4</t>
  </si>
  <si>
    <t>62.3</t>
  </si>
  <si>
    <t>64.9</t>
  </si>
  <si>
    <t>67.7</t>
  </si>
  <si>
    <t>69.8</t>
  </si>
  <si>
    <t>72.6</t>
  </si>
  <si>
    <t>76.0</t>
  </si>
  <si>
    <t>80.0</t>
  </si>
  <si>
    <t>85.0</t>
  </si>
  <si>
    <t>99.3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</si>
  <si>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</si>
  <si>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</si>
  <si>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</si>
  <si>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</si>
  <si>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</si>
  <si>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</si>
  <si>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</si>
  <si>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</si>
  <si>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</si>
  <si>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</si>
  <si>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</si>
  <si>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</si>
  <si>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</si>
  <si>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</si>
  <si>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</si>
  <si>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</si>
  <si>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</si>
  <si>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</si>
  <si>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</si>
  <si>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</si>
  <si>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</si>
  <si>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</si>
  <si>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</si>
  <si>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</si>
  <si>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</si>
  <si>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Cp</t>
  </si>
  <si>
    <t>u(Cp)</t>
  </si>
  <si>
    <t>a</t>
  </si>
  <si>
    <t>b</t>
  </si>
  <si>
    <t>u(a)</t>
  </si>
  <si>
    <t>u(b)</t>
  </si>
  <si>
    <t>Cp (rzeczywiste)</t>
  </si>
  <si>
    <t>Y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</si>
</sst>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/>
    <xf numFmtId="0" fontId="0" fillId="0" borderId="0" xfId="0" applyNumberFormat="1" applyBorder="1"/>
    <xf numFmtId="0" fontId="0" fillId="0" borderId="0" xfId="1" applyNumberFormat="1" applyFont="1"/>
    <xf numFmtId="0" fontId="0" fillId="0" borderId="0" xfId="1" applyNumberFormat="1" applyFont="1" applyBorder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</cellXfs>
  <cellStyles count="2">
    <cellStyle name="Comma" xfId="1" builtinId="3"/>
    <cellStyle name="Normal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8"/>
  <c:chart>
    <c:title>
      <c:tx>
        <c:rich>
          <a:bodyPr/>
          <a:lstStyle/>
          <a:p>
            <a:pPr>
              <a:defRPr/>
            </a:pPr>
            <a:r>
              <a:rPr lang="pl-PL"/>
              <a:t>ln p = f(1000/T)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xVal>
            <c:numRef>
              <c:f>Sheet1!$M$6:$M$20</c:f>
              <c:numCache>
                <c:formatCode>General</c:formatCode>
                <c:ptCount val="15"/>
                <c:pt idx="0">
                  <c:v>3.15</c:v>
                </c:pt>
                <c:pt idx="1">
                  <c:v>3.13</c:v>
                </c:pt>
                <c:pt idx="2">
                  <c:v>3.1</c:v>
                </c:pt>
                <c:pt idx="3">
                  <c:v>3.06</c:v>
                </c:pt>
                <c:pt idx="4">
                  <c:v>3.03</c:v>
                </c:pt>
                <c:pt idx="5">
                  <c:v>3.01</c:v>
                </c:pt>
                <c:pt idx="6">
                  <c:v>2.98</c:v>
                </c:pt>
                <c:pt idx="7">
                  <c:v>2.96</c:v>
                </c:pt>
                <c:pt idx="8">
                  <c:v>2.93</c:v>
                </c:pt>
                <c:pt idx="9">
                  <c:v>2.92</c:v>
                </c:pt>
                <c:pt idx="10">
                  <c:v>2.9</c:v>
                </c:pt>
                <c:pt idx="11">
                  <c:v>2.87</c:v>
                </c:pt>
                <c:pt idx="12">
                  <c:v>2.83</c:v>
                </c:pt>
                <c:pt idx="13">
                  <c:v>2.8</c:v>
                </c:pt>
                <c:pt idx="14">
                  <c:v>2.69</c:v>
                </c:pt>
              </c:numCache>
            </c:numRef>
          </c:xVal>
          <c:yVal>
            <c:numRef>
              <c:f>Sheet1!$K$6:$K$20</c:f>
              <c:numCache>
                <c:formatCode>General</c:formatCode>
                <c:ptCount val="15"/>
                <c:pt idx="0">
                  <c:v>9.07</c:v>
                </c:pt>
                <c:pt idx="1">
                  <c:v>9.5500000000000007</c:v>
                </c:pt>
                <c:pt idx="2">
                  <c:v>9.8699999999999992</c:v>
                </c:pt>
                <c:pt idx="3">
                  <c:v>10.11</c:v>
                </c:pt>
                <c:pt idx="4">
                  <c:v>10.31</c:v>
                </c:pt>
                <c:pt idx="5">
                  <c:v>10.47</c:v>
                </c:pt>
                <c:pt idx="6">
                  <c:v>10.61</c:v>
                </c:pt>
                <c:pt idx="7">
                  <c:v>10.74</c:v>
                </c:pt>
                <c:pt idx="8">
                  <c:v>10.85</c:v>
                </c:pt>
                <c:pt idx="9">
                  <c:v>10.95</c:v>
                </c:pt>
                <c:pt idx="10">
                  <c:v>11.03</c:v>
                </c:pt>
                <c:pt idx="11">
                  <c:v>11.12</c:v>
                </c:pt>
                <c:pt idx="12">
                  <c:v>11.2</c:v>
                </c:pt>
                <c:pt idx="13">
                  <c:v>11.26</c:v>
                </c:pt>
                <c:pt idx="14">
                  <c:v>11.52</c:v>
                </c:pt>
              </c:numCache>
            </c:numRef>
          </c:yVal>
        </c:ser>
        <c:dLbls>
          <c:dLblPos val="r"/>
        </c:dLbls>
        <c:axId val="119251328"/>
        <c:axId val="119253632"/>
      </c:scatterChart>
      <c:valAx>
        <c:axId val="119251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1000 / T [1/K]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19253632"/>
        <c:crosses val="autoZero"/>
        <c:crossBetween val="midCat"/>
      </c:valAx>
      <c:valAx>
        <c:axId val="1192536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ln p [Pa]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1925132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T</a:t>
            </a:r>
            <a:r>
              <a:rPr lang="pl-PL" baseline="0"/>
              <a:t> = f(p)</a:t>
            </a:r>
            <a:endParaRPr lang="pl-PL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Sheet1!$J$6:$J$20</c:f>
              <c:numCache>
                <c:formatCode>General</c:formatCode>
                <c:ptCount val="15"/>
                <c:pt idx="0">
                  <c:v>8670</c:v>
                </c:pt>
                <c:pt idx="1">
                  <c:v>14000</c:v>
                </c:pt>
                <c:pt idx="2">
                  <c:v>19300</c:v>
                </c:pt>
                <c:pt idx="3">
                  <c:v>24700</c:v>
                </c:pt>
                <c:pt idx="4">
                  <c:v>30000</c:v>
                </c:pt>
                <c:pt idx="5">
                  <c:v>35300</c:v>
                </c:pt>
                <c:pt idx="6">
                  <c:v>40700</c:v>
                </c:pt>
                <c:pt idx="7">
                  <c:v>46000</c:v>
                </c:pt>
                <c:pt idx="8">
                  <c:v>51300</c:v>
                </c:pt>
                <c:pt idx="9">
                  <c:v>56700</c:v>
                </c:pt>
                <c:pt idx="10">
                  <c:v>62000</c:v>
                </c:pt>
                <c:pt idx="11">
                  <c:v>67300</c:v>
                </c:pt>
                <c:pt idx="12">
                  <c:v>72700</c:v>
                </c:pt>
                <c:pt idx="13">
                  <c:v>78000</c:v>
                </c:pt>
                <c:pt idx="14">
                  <c:v>101000</c:v>
                </c:pt>
              </c:numCache>
            </c:numRef>
          </c:xVal>
          <c:yVal>
            <c:numRef>
              <c:f>Sheet1!$L$6:$L$20</c:f>
              <c:numCache>
                <c:formatCode>General</c:formatCode>
                <c:ptCount val="15"/>
                <c:pt idx="0">
                  <c:v>317</c:v>
                </c:pt>
                <c:pt idx="1">
                  <c:v>319</c:v>
                </c:pt>
                <c:pt idx="2">
                  <c:v>323</c:v>
                </c:pt>
                <c:pt idx="3">
                  <c:v>327</c:v>
                </c:pt>
                <c:pt idx="4">
                  <c:v>330</c:v>
                </c:pt>
                <c:pt idx="5">
                  <c:v>332</c:v>
                </c:pt>
                <c:pt idx="6">
                  <c:v>335</c:v>
                </c:pt>
                <c:pt idx="7">
                  <c:v>338</c:v>
                </c:pt>
                <c:pt idx="8">
                  <c:v>341</c:v>
                </c:pt>
                <c:pt idx="9">
                  <c:v>343</c:v>
                </c:pt>
                <c:pt idx="10">
                  <c:v>346</c:v>
                </c:pt>
                <c:pt idx="11">
                  <c:v>349</c:v>
                </c:pt>
                <c:pt idx="12">
                  <c:v>353</c:v>
                </c:pt>
                <c:pt idx="13">
                  <c:v>358</c:v>
                </c:pt>
                <c:pt idx="14">
                  <c:v>372</c:v>
                </c:pt>
              </c:numCache>
            </c:numRef>
          </c:yVal>
        </c:ser>
        <c:dLbls/>
        <c:axId val="96686080"/>
        <c:axId val="96684288"/>
      </c:scatterChart>
      <c:valAx>
        <c:axId val="96686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p</a:t>
                </a:r>
                <a:r>
                  <a:rPr lang="pl-PL" baseline="0"/>
                  <a:t> [Pa]</a:t>
                </a:r>
                <a:endParaRPr lang="pl-PL"/>
              </a:p>
            </c:rich>
          </c:tx>
          <c:layout/>
        </c:title>
        <c:numFmt formatCode="General" sourceLinked="1"/>
        <c:majorTickMark val="none"/>
        <c:tickLblPos val="nextTo"/>
        <c:crossAx val="96684288"/>
        <c:crosses val="autoZero"/>
        <c:crossBetween val="midCat"/>
      </c:valAx>
      <c:valAx>
        <c:axId val="966842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T</a:t>
                </a:r>
                <a:r>
                  <a:rPr lang="pl-PL" baseline="0"/>
                  <a:t> [K]</a:t>
                </a:r>
                <a:endParaRPr lang="pl-PL"/>
              </a:p>
            </c:rich>
          </c:tx>
          <c:layout/>
        </c:title>
        <c:numFmt formatCode="General" sourceLinked="1"/>
        <c:majorTickMark val="none"/>
        <c:tickLblPos val="nextTo"/>
        <c:crossAx val="9668608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9525</xdr:rowOff>
    </xdr:from>
    <xdr:to>
      <xdr:col>7</xdr:col>
      <xdr:colOff>476250</xdr:colOff>
      <xdr:row>35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36</xdr:row>
      <xdr:rowOff>0</xdr:rowOff>
    </xdr:from>
    <xdr:to>
      <xdr:col>7</xdr:col>
      <xdr:colOff>485775</xdr:colOff>
      <xdr:row>50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5:M20" totalsRowShown="0">
  <autoFilter ref="C5:M20"/>
  <tableColumns count="11">
    <tableColumn id="1" name="Nr" dataDxfId="4"/>
    <tableColumn id="2" name="t [°C]"/>
    <tableColumn id="3" name="h1 [mm Hg]"/>
    <tableColumn id="4" name="h2 [mm Hg]"/>
    <tableColumn id="5" name="p1 = h1 - h2 [mm Hg]" dataDxfId="3">
      <calculatedColumnFormula>Table1[[#This Row],[h1 '[mm Hg']]]-Table1[[#This Row],[h2 '[mm Hg']]]</calculatedColumnFormula>
    </tableColumn>
    <tableColumn id="6" name="b [mm Hg]"/>
    <tableColumn id="7" name="p=b-p1 [mm Hg]" dataDxfId="2">
      <calculatedColumnFormula>Table1[[#This Row],[b '[mm Hg']]]-Table1[[#This Row],[p1 = h1 - h2 '[mm Hg']]]</calculatedColumnFormula>
    </tableColumn>
    <tableColumn id="8" name="p [Pa]"/>
    <tableColumn id="9" name="ln p" dataDxfId="1" dataCellStyle="Comma"/>
    <tableColumn id="10" name="T [K]"/>
    <tableColumn id="11" name="1000/T [1/K]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W46"/>
  <sheetViews>
    <sheetView tabSelected="1" topLeftCell="C10" workbookViewId="0">
      <selection activeCell="I32" sqref="I32"/>
    </sheetView>
  </sheetViews>
  <sheetFormatPr defaultRowHeight="15"/>
  <cols>
    <col min="3" max="3" width="5.42578125" customWidth="1"/>
    <col min="4" max="4" width="7.7109375" customWidth="1"/>
    <col min="5" max="6" width="13.42578125" customWidth="1"/>
    <col min="7" max="7" width="21.42578125" customWidth="1"/>
    <col min="8" max="8" width="12.42578125" customWidth="1"/>
    <col min="9" max="9" width="17.5703125" customWidth="1"/>
    <col min="10" max="10" width="8.42578125" customWidth="1"/>
    <col min="11" max="11" width="6.5703125" customWidth="1"/>
    <col min="12" max="12" width="7.28515625" customWidth="1"/>
    <col min="13" max="13" width="14" customWidth="1"/>
    <col min="15" max="15" width="18" bestFit="1" customWidth="1"/>
    <col min="16" max="16" width="14.7109375" bestFit="1" customWidth="1"/>
    <col min="17" max="17" width="15" bestFit="1" customWidth="1"/>
    <col min="18" max="18" width="15.42578125" bestFit="1" customWidth="1"/>
    <col min="19" max="19" width="13.7109375" bestFit="1" customWidth="1"/>
    <col min="20" max="23" width="14.7109375" bestFit="1" customWidth="1"/>
  </cols>
  <sheetData>
    <row r="5" spans="3:20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O5" t="s">
        <v>41</v>
      </c>
    </row>
    <row r="6" spans="3:20" ht="15.75" thickBot="1">
      <c r="C6" s="2" t="s">
        <v>11</v>
      </c>
      <c r="D6" t="s">
        <v>26</v>
      </c>
      <c r="E6">
        <v>820</v>
      </c>
      <c r="F6">
        <v>130</v>
      </c>
      <c r="G6" s="4">
        <f>Table1[[#This Row],[h1 '[mm Hg']]]-Table1[[#This Row],[h2 '[mm Hg']]]</f>
        <v>690</v>
      </c>
      <c r="H6">
        <v>755</v>
      </c>
      <c r="I6" s="4">
        <f>Table1[[#This Row],[b '[mm Hg']]]-Table1[[#This Row],[p1 = h1 - h2 '[mm Hg']]]</f>
        <v>65</v>
      </c>
      <c r="J6">
        <v>8670</v>
      </c>
      <c r="K6" s="6">
        <v>9.07</v>
      </c>
      <c r="L6">
        <v>317</v>
      </c>
      <c r="M6" s="4">
        <v>3.15</v>
      </c>
    </row>
    <row r="7" spans="3:20">
      <c r="C7" s="2" t="s">
        <v>12</v>
      </c>
      <c r="D7" t="s">
        <v>27</v>
      </c>
      <c r="E7">
        <v>800</v>
      </c>
      <c r="F7">
        <v>150</v>
      </c>
      <c r="G7" s="4">
        <f>Table1[[#This Row],[h1 '[mm Hg']]]-Table1[[#This Row],[h2 '[mm Hg']]]</f>
        <v>650</v>
      </c>
      <c r="H7">
        <v>755</v>
      </c>
      <c r="I7" s="4">
        <f>Table1[[#This Row],[b '[mm Hg']]]-Table1[[#This Row],[p1 = h1 - h2 '[mm Hg']]]</f>
        <v>105</v>
      </c>
      <c r="J7">
        <v>14000</v>
      </c>
      <c r="K7" s="6">
        <v>9.5500000000000007</v>
      </c>
      <c r="L7">
        <v>319</v>
      </c>
      <c r="M7" s="4">
        <v>3.13</v>
      </c>
      <c r="O7" s="11" t="s">
        <v>42</v>
      </c>
      <c r="P7" s="11"/>
    </row>
    <row r="8" spans="3:20">
      <c r="C8" s="2" t="s">
        <v>13</v>
      </c>
      <c r="D8" t="s">
        <v>28</v>
      </c>
      <c r="E8">
        <v>780</v>
      </c>
      <c r="F8">
        <v>170</v>
      </c>
      <c r="G8" s="4">
        <f>Table1[[#This Row],[h1 '[mm Hg']]]-Table1[[#This Row],[h2 '[mm Hg']]]</f>
        <v>610</v>
      </c>
      <c r="H8">
        <v>755</v>
      </c>
      <c r="I8" s="4">
        <f>Table1[[#This Row],[b '[mm Hg']]]-Table1[[#This Row],[p1 = h1 - h2 '[mm Hg']]]</f>
        <v>145</v>
      </c>
      <c r="J8">
        <v>19300</v>
      </c>
      <c r="K8" s="6">
        <v>9.8699999999999992</v>
      </c>
      <c r="L8">
        <v>323</v>
      </c>
      <c r="M8" s="4">
        <v>3.1</v>
      </c>
      <c r="O8" s="8" t="s">
        <v>43</v>
      </c>
      <c r="P8" s="8">
        <v>0.94813478579774368</v>
      </c>
    </row>
    <row r="9" spans="3:20">
      <c r="C9" s="2" t="s">
        <v>14</v>
      </c>
      <c r="D9" t="s">
        <v>29</v>
      </c>
      <c r="E9">
        <v>760</v>
      </c>
      <c r="F9">
        <v>190</v>
      </c>
      <c r="G9" s="4">
        <f>Table1[[#This Row],[h1 '[mm Hg']]]-Table1[[#This Row],[h2 '[mm Hg']]]</f>
        <v>570</v>
      </c>
      <c r="H9">
        <v>755</v>
      </c>
      <c r="I9" s="4">
        <f>Table1[[#This Row],[b '[mm Hg']]]-Table1[[#This Row],[p1 = h1 - h2 '[mm Hg']]]</f>
        <v>185</v>
      </c>
      <c r="J9">
        <v>24700</v>
      </c>
      <c r="K9" s="6">
        <v>10.11</v>
      </c>
      <c r="L9">
        <v>327</v>
      </c>
      <c r="M9" s="4">
        <v>3.06</v>
      </c>
      <c r="O9" s="8" t="s">
        <v>44</v>
      </c>
      <c r="P9" s="8">
        <v>0.89895957203973331</v>
      </c>
    </row>
    <row r="10" spans="3:20">
      <c r="C10" s="2" t="s">
        <v>15</v>
      </c>
      <c r="D10" t="s">
        <v>30</v>
      </c>
      <c r="E10">
        <v>740</v>
      </c>
      <c r="F10">
        <v>210</v>
      </c>
      <c r="G10" s="4">
        <f>Table1[[#This Row],[h1 '[mm Hg']]]-Table1[[#This Row],[h2 '[mm Hg']]]</f>
        <v>530</v>
      </c>
      <c r="H10">
        <v>755</v>
      </c>
      <c r="I10" s="4">
        <f>Table1[[#This Row],[b '[mm Hg']]]-Table1[[#This Row],[p1 = h1 - h2 '[mm Hg']]]</f>
        <v>225</v>
      </c>
      <c r="J10">
        <v>30000</v>
      </c>
      <c r="K10" s="6">
        <v>10.31</v>
      </c>
      <c r="L10">
        <v>330</v>
      </c>
      <c r="M10" s="4">
        <v>3.03</v>
      </c>
      <c r="O10" s="8" t="s">
        <v>45</v>
      </c>
      <c r="P10" s="8">
        <v>0.89118723142740508</v>
      </c>
    </row>
    <row r="11" spans="3:20">
      <c r="C11" s="2" t="s">
        <v>16</v>
      </c>
      <c r="D11" t="s">
        <v>31</v>
      </c>
      <c r="E11">
        <v>720</v>
      </c>
      <c r="F11">
        <v>230</v>
      </c>
      <c r="G11" s="4">
        <f>Table1[[#This Row],[h1 '[mm Hg']]]-Table1[[#This Row],[h2 '[mm Hg']]]</f>
        <v>490</v>
      </c>
      <c r="H11">
        <v>755</v>
      </c>
      <c r="I11" s="4">
        <f>Table1[[#This Row],[b '[mm Hg']]]-Table1[[#This Row],[p1 = h1 - h2 '[mm Hg']]]</f>
        <v>265</v>
      </c>
      <c r="J11">
        <v>35300</v>
      </c>
      <c r="K11" s="6">
        <v>10.47</v>
      </c>
      <c r="L11">
        <v>332</v>
      </c>
      <c r="M11" s="4">
        <v>3.01</v>
      </c>
      <c r="O11" s="8" t="s">
        <v>46</v>
      </c>
      <c r="P11" s="8">
        <v>0.2266899481911942</v>
      </c>
    </row>
    <row r="12" spans="3:20" ht="15.75" thickBot="1">
      <c r="C12" s="2" t="s">
        <v>17</v>
      </c>
      <c r="D12" t="s">
        <v>32</v>
      </c>
      <c r="E12">
        <v>700</v>
      </c>
      <c r="F12">
        <v>250</v>
      </c>
      <c r="G12" s="4">
        <f>Table1[[#This Row],[h1 '[mm Hg']]]-Table1[[#This Row],[h2 '[mm Hg']]]</f>
        <v>450</v>
      </c>
      <c r="H12">
        <v>755</v>
      </c>
      <c r="I12" s="4">
        <f>Table1[[#This Row],[b '[mm Hg']]]-Table1[[#This Row],[p1 = h1 - h2 '[mm Hg']]]</f>
        <v>305</v>
      </c>
      <c r="J12">
        <v>40700</v>
      </c>
      <c r="K12" s="6">
        <v>10.61</v>
      </c>
      <c r="L12">
        <v>335</v>
      </c>
      <c r="M12" s="4">
        <v>2.98</v>
      </c>
      <c r="O12" s="9" t="s">
        <v>47</v>
      </c>
      <c r="P12" s="9">
        <v>15</v>
      </c>
    </row>
    <row r="13" spans="3:20">
      <c r="C13" s="2" t="s">
        <v>18</v>
      </c>
      <c r="D13" t="s">
        <v>33</v>
      </c>
      <c r="E13">
        <v>680</v>
      </c>
      <c r="F13">
        <v>270</v>
      </c>
      <c r="G13" s="4">
        <f>Table1[[#This Row],[h1 '[mm Hg']]]-Table1[[#This Row],[h2 '[mm Hg']]]</f>
        <v>410</v>
      </c>
      <c r="H13">
        <v>755</v>
      </c>
      <c r="I13" s="4">
        <f>Table1[[#This Row],[b '[mm Hg']]]-Table1[[#This Row],[p1 = h1 - h2 '[mm Hg']]]</f>
        <v>345</v>
      </c>
      <c r="J13">
        <v>46000</v>
      </c>
      <c r="K13" s="6">
        <v>10.74</v>
      </c>
      <c r="L13">
        <v>338</v>
      </c>
      <c r="M13" s="4">
        <v>2.96</v>
      </c>
    </row>
    <row r="14" spans="3:20" ht="15.75" thickBot="1">
      <c r="C14" s="2" t="s">
        <v>19</v>
      </c>
      <c r="D14" t="s">
        <v>34</v>
      </c>
      <c r="E14">
        <v>660</v>
      </c>
      <c r="F14">
        <v>290</v>
      </c>
      <c r="G14" s="4">
        <f>Table1[[#This Row],[h1 '[mm Hg']]]-Table1[[#This Row],[h2 '[mm Hg']]]</f>
        <v>370</v>
      </c>
      <c r="H14">
        <v>755</v>
      </c>
      <c r="I14" s="4">
        <f>Table1[[#This Row],[b '[mm Hg']]]-Table1[[#This Row],[p1 = h1 - h2 '[mm Hg']]]</f>
        <v>385</v>
      </c>
      <c r="J14">
        <v>51300</v>
      </c>
      <c r="K14" s="6">
        <v>10.85</v>
      </c>
      <c r="L14">
        <v>341</v>
      </c>
      <c r="M14" s="4">
        <v>2.93</v>
      </c>
      <c r="O14" t="s">
        <v>48</v>
      </c>
    </row>
    <row r="15" spans="3:20">
      <c r="C15" s="2" t="s">
        <v>20</v>
      </c>
      <c r="D15" t="s">
        <v>35</v>
      </c>
      <c r="E15">
        <v>640</v>
      </c>
      <c r="F15">
        <v>310</v>
      </c>
      <c r="G15" s="4">
        <f>Table1[[#This Row],[h1 '[mm Hg']]]-Table1[[#This Row],[h2 '[mm Hg']]]</f>
        <v>330</v>
      </c>
      <c r="H15">
        <v>755</v>
      </c>
      <c r="I15" s="4">
        <f>Table1[[#This Row],[b '[mm Hg']]]-Table1[[#This Row],[p1 = h1 - h2 '[mm Hg']]]</f>
        <v>425</v>
      </c>
      <c r="J15">
        <v>56700</v>
      </c>
      <c r="K15" s="6">
        <v>10.95</v>
      </c>
      <c r="L15">
        <v>343</v>
      </c>
      <c r="M15" s="4">
        <v>2.92</v>
      </c>
      <c r="O15" s="10"/>
      <c r="P15" s="10" t="s">
        <v>53</v>
      </c>
      <c r="Q15" s="10" t="s">
        <v>54</v>
      </c>
      <c r="R15" s="10" t="s">
        <v>55</v>
      </c>
      <c r="S15" s="10" t="s">
        <v>56</v>
      </c>
      <c r="T15" s="10" t="s">
        <v>57</v>
      </c>
    </row>
    <row r="16" spans="3:20">
      <c r="C16" s="2" t="s">
        <v>21</v>
      </c>
      <c r="D16" t="s">
        <v>36</v>
      </c>
      <c r="E16">
        <v>620</v>
      </c>
      <c r="F16">
        <v>330</v>
      </c>
      <c r="G16" s="4">
        <f>Table1[[#This Row],[h1 '[mm Hg']]]-Table1[[#This Row],[h2 '[mm Hg']]]</f>
        <v>290</v>
      </c>
      <c r="H16">
        <v>755</v>
      </c>
      <c r="I16" s="4">
        <f>Table1[[#This Row],[b '[mm Hg']]]-Table1[[#This Row],[p1 = h1 - h2 '[mm Hg']]]</f>
        <v>465</v>
      </c>
      <c r="J16">
        <v>62000</v>
      </c>
      <c r="K16" s="6">
        <v>11.03</v>
      </c>
      <c r="L16">
        <v>346</v>
      </c>
      <c r="M16" s="4">
        <v>2.9</v>
      </c>
      <c r="O16" s="8" t="s">
        <v>49</v>
      </c>
      <c r="P16" s="8">
        <v>1</v>
      </c>
      <c r="Q16" s="8">
        <v>5.943645009391286</v>
      </c>
      <c r="R16" s="8">
        <v>5.943645009391286</v>
      </c>
      <c r="S16" s="8">
        <v>115.66137112079667</v>
      </c>
      <c r="T16" s="8">
        <v>7.6872323924696242E-8</v>
      </c>
    </row>
    <row r="17" spans="3:23">
      <c r="C17" s="2" t="s">
        <v>22</v>
      </c>
      <c r="D17" t="s">
        <v>37</v>
      </c>
      <c r="E17">
        <v>600</v>
      </c>
      <c r="F17">
        <v>350</v>
      </c>
      <c r="G17" s="4">
        <f>Table1[[#This Row],[h1 '[mm Hg']]]-Table1[[#This Row],[h2 '[mm Hg']]]</f>
        <v>250</v>
      </c>
      <c r="H17">
        <v>755</v>
      </c>
      <c r="I17" s="4">
        <f>Table1[[#This Row],[b '[mm Hg']]]-Table1[[#This Row],[p1 = h1 - h2 '[mm Hg']]]</f>
        <v>505</v>
      </c>
      <c r="J17">
        <v>67300</v>
      </c>
      <c r="K17" s="6">
        <v>11.12</v>
      </c>
      <c r="L17">
        <v>349</v>
      </c>
      <c r="M17" s="4">
        <v>2.87</v>
      </c>
      <c r="O17" s="8" t="s">
        <v>50</v>
      </c>
      <c r="P17" s="8">
        <v>13</v>
      </c>
      <c r="Q17" s="8">
        <v>0.66804832394204205</v>
      </c>
      <c r="R17" s="8">
        <v>5.1388332610926311E-2</v>
      </c>
      <c r="S17" s="8"/>
      <c r="T17" s="8"/>
    </row>
    <row r="18" spans="3:23" ht="15.75" thickBot="1">
      <c r="C18" s="2" t="s">
        <v>23</v>
      </c>
      <c r="D18" t="s">
        <v>38</v>
      </c>
      <c r="E18">
        <v>580</v>
      </c>
      <c r="F18">
        <v>370</v>
      </c>
      <c r="G18" s="4">
        <f>Table1[[#This Row],[h1 '[mm Hg']]]-Table1[[#This Row],[h2 '[mm Hg']]]</f>
        <v>210</v>
      </c>
      <c r="H18">
        <v>755</v>
      </c>
      <c r="I18" s="4">
        <f>Table1[[#This Row],[b '[mm Hg']]]-Table1[[#This Row],[p1 = h1 - h2 '[mm Hg']]]</f>
        <v>545</v>
      </c>
      <c r="J18">
        <v>72700</v>
      </c>
      <c r="K18" s="6">
        <v>11.2</v>
      </c>
      <c r="L18">
        <v>353</v>
      </c>
      <c r="M18" s="4">
        <v>2.83</v>
      </c>
      <c r="O18" s="9" t="s">
        <v>51</v>
      </c>
      <c r="P18" s="9">
        <v>14</v>
      </c>
      <c r="Q18" s="9">
        <v>6.6116933333333279</v>
      </c>
      <c r="R18" s="9"/>
      <c r="S18" s="9"/>
      <c r="T18" s="9"/>
    </row>
    <row r="19" spans="3:23" ht="15.75" thickBot="1">
      <c r="C19" s="2" t="s">
        <v>24</v>
      </c>
      <c r="D19" t="s">
        <v>39</v>
      </c>
      <c r="E19">
        <v>560</v>
      </c>
      <c r="F19">
        <v>390</v>
      </c>
      <c r="G19" s="4">
        <f>Table1[[#This Row],[h1 '[mm Hg']]]-Table1[[#This Row],[h2 '[mm Hg']]]</f>
        <v>170</v>
      </c>
      <c r="H19">
        <v>755</v>
      </c>
      <c r="I19" s="4">
        <f>Table1[[#This Row],[b '[mm Hg']]]-Table1[[#This Row],[p1 = h1 - h2 '[mm Hg']]]</f>
        <v>585</v>
      </c>
      <c r="J19">
        <v>78000</v>
      </c>
      <c r="K19" s="6">
        <v>11.26</v>
      </c>
      <c r="L19">
        <v>358</v>
      </c>
      <c r="M19" s="4">
        <v>2.8</v>
      </c>
    </row>
    <row r="20" spans="3:23">
      <c r="C20" s="3" t="s">
        <v>25</v>
      </c>
      <c r="D20" s="1" t="s">
        <v>40</v>
      </c>
      <c r="E20" s="1">
        <v>475</v>
      </c>
      <c r="F20" s="1">
        <v>475</v>
      </c>
      <c r="G20" s="5">
        <f>Table1[[#This Row],[h1 '[mm Hg']]]-Table1[[#This Row],[h2 '[mm Hg']]]</f>
        <v>0</v>
      </c>
      <c r="H20">
        <v>755</v>
      </c>
      <c r="I20" s="5">
        <f>Table1[[#This Row],[b '[mm Hg']]]-Table1[[#This Row],[p1 = h1 - h2 '[mm Hg']]]</f>
        <v>755</v>
      </c>
      <c r="J20" s="1">
        <v>101000</v>
      </c>
      <c r="K20" s="7">
        <v>11.52</v>
      </c>
      <c r="L20" s="1">
        <v>372</v>
      </c>
      <c r="M20" s="5">
        <v>2.69</v>
      </c>
      <c r="O20" s="10"/>
      <c r="P20" s="10" t="s">
        <v>58</v>
      </c>
      <c r="Q20" s="10" t="s">
        <v>46</v>
      </c>
      <c r="R20" s="10" t="s">
        <v>59</v>
      </c>
      <c r="S20" s="10" t="s">
        <v>60</v>
      </c>
      <c r="T20" s="10" t="s">
        <v>61</v>
      </c>
      <c r="U20" s="10" t="s">
        <v>62</v>
      </c>
      <c r="V20" s="10" t="s">
        <v>63</v>
      </c>
      <c r="W20" s="10" t="s">
        <v>64</v>
      </c>
    </row>
    <row r="21" spans="3:23">
      <c r="O21" s="8" t="s">
        <v>52</v>
      </c>
      <c r="P21" s="13">
        <v>25.549428472861074</v>
      </c>
      <c r="Q21" s="13">
        <v>1.3933875044853012</v>
      </c>
      <c r="R21" s="13">
        <v>18.336197497550181</v>
      </c>
      <c r="S21" s="13">
        <v>1.1330995722411959E-10</v>
      </c>
      <c r="T21" s="13">
        <v>22.539197787736214</v>
      </c>
      <c r="U21" s="13">
        <v>28.559659157985934</v>
      </c>
      <c r="V21" s="13">
        <v>22.539197787736214</v>
      </c>
      <c r="W21" s="13">
        <v>28.559659157985934</v>
      </c>
    </row>
    <row r="22" spans="3:23" ht="15.75" thickBot="1">
      <c r="O22" s="9" t="s">
        <v>65</v>
      </c>
      <c r="P22" s="14">
        <v>-5.0627012419503199</v>
      </c>
      <c r="Q22" s="14">
        <v>0.4707476184239382</v>
      </c>
      <c r="R22" s="14">
        <v>-10.754597673590427</v>
      </c>
      <c r="S22" s="14">
        <v>7.6872323924696533E-8</v>
      </c>
      <c r="T22" s="14">
        <v>-6.0796896399140508</v>
      </c>
      <c r="U22" s="14">
        <v>-4.045712843986589</v>
      </c>
      <c r="V22" s="14">
        <v>-6.0796896399140508</v>
      </c>
      <c r="W22" s="14">
        <v>-4.045712843986589</v>
      </c>
    </row>
    <row r="25" spans="3:23">
      <c r="O25" s="2" t="s">
        <v>66</v>
      </c>
      <c r="P25" s="2" t="s">
        <v>67</v>
      </c>
      <c r="Q25" s="2" t="s">
        <v>68</v>
      </c>
      <c r="R25" s="2" t="s">
        <v>70</v>
      </c>
      <c r="S25" s="2" t="s">
        <v>69</v>
      </c>
      <c r="T25" s="2" t="s">
        <v>71</v>
      </c>
    </row>
    <row r="26" spans="3:23">
      <c r="O26" s="12">
        <f>-1000*8.31*P22</f>
        <v>42071.047320607162</v>
      </c>
      <c r="P26" s="12">
        <f>O26*Q22/ABS(P22)</f>
        <v>3911.9127091029268</v>
      </c>
      <c r="Q26" s="12">
        <f>P22</f>
        <v>-5.0627012419503199</v>
      </c>
      <c r="R26" s="12">
        <f>Q22</f>
        <v>0.4707476184239382</v>
      </c>
      <c r="S26" s="12">
        <f>P21</f>
        <v>25.549428472861074</v>
      </c>
      <c r="T26" s="12">
        <f>Q21</f>
        <v>1.3933875044853012</v>
      </c>
    </row>
    <row r="28" spans="3:23">
      <c r="O28" s="2" t="s">
        <v>72</v>
      </c>
    </row>
    <row r="29" spans="3:23">
      <c r="O29" s="12">
        <v>40630</v>
      </c>
    </row>
    <row r="31" spans="3:23">
      <c r="O31" s="2" t="s">
        <v>73</v>
      </c>
    </row>
    <row r="32" spans="3:23">
      <c r="O32" s="2">
        <f>-5.06 * M6 + 25.55</f>
        <v>9.6110000000000024</v>
      </c>
    </row>
    <row r="33" spans="15:15">
      <c r="O33" s="2">
        <f t="shared" ref="O33:O48" si="0">-5.06 * M7 + 25.55</f>
        <v>9.7122000000000028</v>
      </c>
    </row>
    <row r="34" spans="15:15">
      <c r="O34" s="2">
        <f t="shared" si="0"/>
        <v>9.8640000000000008</v>
      </c>
    </row>
    <row r="35" spans="15:15">
      <c r="O35" s="2">
        <f t="shared" si="0"/>
        <v>10.066400000000002</v>
      </c>
    </row>
    <row r="36" spans="15:15">
      <c r="O36" s="2">
        <f t="shared" si="0"/>
        <v>10.218200000000003</v>
      </c>
    </row>
    <row r="37" spans="15:15">
      <c r="O37" s="2">
        <f t="shared" si="0"/>
        <v>10.319400000000003</v>
      </c>
    </row>
    <row r="38" spans="15:15">
      <c r="O38" s="2">
        <f t="shared" si="0"/>
        <v>10.471200000000001</v>
      </c>
    </row>
    <row r="39" spans="15:15">
      <c r="O39" s="2">
        <f t="shared" si="0"/>
        <v>10.572400000000002</v>
      </c>
    </row>
    <row r="40" spans="15:15">
      <c r="O40" s="2">
        <f t="shared" si="0"/>
        <v>10.724200000000002</v>
      </c>
    </row>
    <row r="41" spans="15:15">
      <c r="O41" s="2">
        <f t="shared" si="0"/>
        <v>10.774800000000003</v>
      </c>
    </row>
    <row r="42" spans="15:15">
      <c r="O42" s="2">
        <f t="shared" si="0"/>
        <v>10.876000000000003</v>
      </c>
    </row>
    <row r="43" spans="15:15">
      <c r="O43" s="2">
        <f t="shared" si="0"/>
        <v>11.027800000000001</v>
      </c>
    </row>
    <row r="44" spans="15:15">
      <c r="O44" s="2">
        <f t="shared" si="0"/>
        <v>11.230200000000002</v>
      </c>
    </row>
    <row r="45" spans="15:15">
      <c r="O45" s="2">
        <f t="shared" si="0"/>
        <v>11.382000000000003</v>
      </c>
    </row>
    <row r="46" spans="15:15">
      <c r="O46" s="2">
        <f t="shared" si="0"/>
        <v>11.938600000000003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Hawking</dc:creator>
  <cp:lastModifiedBy>Stephen Hawking</cp:lastModifiedBy>
  <dcterms:created xsi:type="dcterms:W3CDTF">2016-12-17T13:39:25Z</dcterms:created>
  <dcterms:modified xsi:type="dcterms:W3CDTF">2016-12-17T17:26:40Z</dcterms:modified>
</cp:coreProperties>
</file>